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90" windowWidth="9135" windowHeight="4965" activeTab="3"/>
  </bookViews>
  <sheets>
    <sheet name="H1(Synthèse de scénarios)" sheetId="25" r:id="rId1"/>
    <sheet name="SEUIL RENTABILITE" sheetId="3" r:id="rId2"/>
    <sheet name="H1(POINT MORT)" sheetId="19" r:id="rId3"/>
    <sheet name="H2(SAISONNALITE)" sheetId="20" r:id="rId4"/>
    <sheet name="H2(POINT MORT)" sheetId="27" r:id="rId5"/>
    <sheet name="Evolution CA" sheetId="28" r:id="rId6"/>
    <sheet name="AdressesActionnaires" sheetId="26" r:id="rId7"/>
  </sheets>
  <definedNames>
    <definedName name="CA">'SEUIL RENTABILITE'!$C$17</definedName>
    <definedName name="CF">'SEUIL RENTABILITE'!$C$31</definedName>
    <definedName name="CFPrévisionnel">'H2(SAISONNALITE)'!#REF!</definedName>
    <definedName name="CV">'SEUIL RENTABILITE'!$C$19</definedName>
    <definedName name="date">'SEUIL RENTABILITE'!$C$14</definedName>
    <definedName name="DateSeuilRentabilité">'SEUIL RENTABILITE'!$B$38</definedName>
    <definedName name="ExEnCours">'H1(POINT MORT)'!$A$2</definedName>
    <definedName name="ExSuivant">'H1(POINT MORT)'!$A$3</definedName>
    <definedName name="MCV">'SEUIL RENTABILITE'!$D$23</definedName>
    <definedName name="MS">'SEUIL RENTABILITE'!$B$43</definedName>
    <definedName name="NBchambres">'SEUIL RENTABILITE'!$B$8</definedName>
    <definedName name="nbre">'SEUIL RENTABILITE'!#REF!</definedName>
    <definedName name="NbrJoursOuvrables">'SEUIL RENTABILITE'!$B$11</definedName>
    <definedName name="prix">'SEUIL RENTABILITE'!#REF!</definedName>
    <definedName name="PxMoyenChambre">'SEUIL RENTABILITE'!$B$10</definedName>
    <definedName name="RtExpl">'SEUIL RENTABILITE'!$D$32</definedName>
    <definedName name="Salaires">'SEUIL RENTABILITE'!$C$26</definedName>
    <definedName name="SR€">'SEUIL RENTABILITE'!$B$36</definedName>
    <definedName name="TauxCV">'SEUIL RENTABILITE'!$B$12</definedName>
    <definedName name="TauxCVPrévisionnel">'H2(SAISONNALITE)'!#REF!</definedName>
    <definedName name="TxMCV">'SEUIL RENTABILITE'!$E$23</definedName>
    <definedName name="TxMoyenOccup">'SEUIL RENTABILITE'!$B$9</definedName>
    <definedName name="_xlnm.Print_Area" localSheetId="1">'SEUIL RENTABILITE'!$A$1:$E$40</definedName>
  </definedNames>
  <calcPr calcId="145621"/>
</workbook>
</file>

<file path=xl/calcChain.xml><?xml version="1.0" encoding="utf-8"?>
<calcChain xmlns="http://schemas.openxmlformats.org/spreadsheetml/2006/main">
  <c r="C17" i="3" l="1"/>
  <c r="G3" i="19"/>
  <c r="G4" i="19"/>
  <c r="G5" i="19"/>
  <c r="G6" i="19"/>
  <c r="G7" i="19"/>
  <c r="G8" i="19"/>
  <c r="G9" i="19"/>
  <c r="G10" i="19"/>
  <c r="G11" i="19"/>
  <c r="G12" i="19"/>
  <c r="G13" i="19"/>
  <c r="G2" i="19"/>
  <c r="C2" i="19"/>
  <c r="D2" i="19" s="1"/>
  <c r="E2" i="19" s="1"/>
  <c r="C3" i="19"/>
  <c r="D3" i="19" s="1"/>
  <c r="E3" i="19" s="1"/>
  <c r="C4" i="19"/>
  <c r="D4" i="19" s="1"/>
  <c r="E4" i="19" s="1"/>
  <c r="C5" i="19"/>
  <c r="D5" i="19" s="1"/>
  <c r="E5" i="19" s="1"/>
  <c r="C6" i="19"/>
  <c r="D6" i="19" s="1"/>
  <c r="E6" i="19" s="1"/>
  <c r="C7" i="19"/>
  <c r="D7" i="19" s="1"/>
  <c r="E7" i="19" s="1"/>
  <c r="C8" i="19"/>
  <c r="D8" i="19" s="1"/>
  <c r="E8" i="19" s="1"/>
  <c r="C9" i="19"/>
  <c r="D9" i="19" s="1"/>
  <c r="E9" i="19" s="1"/>
  <c r="C10" i="19"/>
  <c r="D10" i="19" s="1"/>
  <c r="E10" i="19" s="1"/>
  <c r="C11" i="19"/>
  <c r="D11" i="19" s="1"/>
  <c r="E11" i="19" s="1"/>
  <c r="C12" i="19"/>
  <c r="D12" i="19" s="1"/>
  <c r="E12" i="19" s="1"/>
  <c r="C13" i="19"/>
  <c r="D13" i="19" s="1"/>
  <c r="E13" i="19" s="1"/>
  <c r="C19" i="3" l="1"/>
  <c r="F5" i="19"/>
  <c r="H5" i="19" s="1"/>
  <c r="F3" i="19"/>
  <c r="H3" i="19" s="1"/>
  <c r="F12" i="19"/>
  <c r="H12" i="19" s="1"/>
  <c r="F10" i="19"/>
  <c r="H10" i="19" s="1"/>
  <c r="F8" i="19"/>
  <c r="H8" i="19" s="1"/>
  <c r="F6" i="19"/>
  <c r="H6" i="19" s="1"/>
  <c r="F4" i="19"/>
  <c r="H4" i="19" s="1"/>
  <c r="F2" i="19"/>
  <c r="H2" i="19" s="1"/>
  <c r="F13" i="19"/>
  <c r="H13" i="19" s="1"/>
  <c r="F11" i="19"/>
  <c r="H11" i="19" s="1"/>
  <c r="F9" i="19"/>
  <c r="H9" i="19" s="1"/>
  <c r="F7" i="19"/>
  <c r="H7" i="19" s="1"/>
  <c r="I7" i="19" s="1"/>
  <c r="I9" i="19" l="1"/>
  <c r="J9" i="19" s="1"/>
  <c r="I4" i="19"/>
  <c r="J4" i="19" s="1"/>
  <c r="I8" i="19"/>
  <c r="J8" i="19" s="1"/>
  <c r="I12" i="19"/>
  <c r="J12" i="19" s="1"/>
  <c r="I5" i="19"/>
  <c r="J5" i="19" s="1"/>
  <c r="I13" i="19"/>
  <c r="J13" i="19" s="1"/>
  <c r="J7" i="19"/>
  <c r="I11" i="19"/>
  <c r="J11" i="19" s="1"/>
  <c r="I2" i="19"/>
  <c r="J2" i="19" s="1"/>
  <c r="I6" i="19"/>
  <c r="J6" i="19" s="1"/>
  <c r="I10" i="19"/>
  <c r="J10" i="19" s="1"/>
  <c r="I3" i="19"/>
  <c r="J3" i="19" s="1"/>
  <c r="C31" i="3"/>
  <c r="K3" i="19" l="1"/>
  <c r="K5" i="19"/>
  <c r="L5" i="19" s="1"/>
  <c r="K7" i="19"/>
  <c r="L7" i="19" s="1"/>
  <c r="K9" i="19"/>
  <c r="L9" i="19" s="1"/>
  <c r="K11" i="19"/>
  <c r="L11" i="19" s="1"/>
  <c r="K4" i="19"/>
  <c r="L4" i="19" s="1"/>
  <c r="K6" i="19"/>
  <c r="L6" i="19" s="1"/>
  <c r="K8" i="19"/>
  <c r="L8" i="19" s="1"/>
  <c r="K10" i="19"/>
  <c r="K12" i="19"/>
  <c r="L12" i="19" s="1"/>
  <c r="K2" i="19"/>
  <c r="L2" i="19" s="1"/>
  <c r="K13" i="19"/>
  <c r="L13" i="19" s="1"/>
  <c r="L10" i="19"/>
  <c r="L3" i="19"/>
  <c r="B41" i="3"/>
  <c r="D23" i="3"/>
  <c r="B36" i="3" l="1"/>
  <c r="B43" i="3" s="1"/>
  <c r="B48" i="3" s="1"/>
  <c r="E23" i="3"/>
  <c r="D32" i="3"/>
  <c r="E32" i="3" l="1"/>
  <c r="A2" i="27"/>
  <c r="A6" i="27"/>
  <c r="A3" i="27"/>
  <c r="A7" i="27"/>
  <c r="A4" i="27"/>
  <c r="A5" i="27"/>
  <c r="B37" i="3"/>
  <c r="B38" i="3" s="1"/>
  <c r="B44" i="3" s="1"/>
  <c r="B45" i="3" s="1"/>
  <c r="B42" i="3"/>
  <c r="A11" i="27" l="1"/>
  <c r="A10" i="27"/>
  <c r="A9" i="27"/>
  <c r="A8" i="27"/>
  <c r="A12" i="27"/>
</calcChain>
</file>

<file path=xl/sharedStrings.xml><?xml version="1.0" encoding="utf-8"?>
<sst xmlns="http://schemas.openxmlformats.org/spreadsheetml/2006/main" count="67" uniqueCount="62">
  <si>
    <t>Chiffre d'affaires</t>
  </si>
  <si>
    <t>Valeur à saisir</t>
  </si>
  <si>
    <t>Nombre total de chambres</t>
  </si>
  <si>
    <t>Taux moyen d'occupation</t>
  </si>
  <si>
    <t>Prix moyen de la chambre</t>
  </si>
  <si>
    <t>Nombre de jours ouvrables</t>
  </si>
  <si>
    <t xml:space="preserve">Tableau de résultat par variabilité </t>
  </si>
  <si>
    <t xml:space="preserve">% </t>
  </si>
  <si>
    <t>Charges variables</t>
  </si>
  <si>
    <t>Marge sur coût variable</t>
  </si>
  <si>
    <t>Charges fixes</t>
  </si>
  <si>
    <t>Seuil de rentabilité</t>
  </si>
  <si>
    <t>Saisie</t>
  </si>
  <si>
    <t>En Jours</t>
  </si>
  <si>
    <t>Calcul</t>
  </si>
  <si>
    <t>Soit le</t>
  </si>
  <si>
    <t>résutat d'exploitation</t>
  </si>
  <si>
    <t>Marges</t>
  </si>
  <si>
    <t>La compagnie hôtelière II</t>
  </si>
  <si>
    <t>En €uros</t>
  </si>
  <si>
    <t>Charges fixes décaissables</t>
  </si>
  <si>
    <t>Dotations aux amortissements</t>
  </si>
  <si>
    <t>Total</t>
  </si>
  <si>
    <t>Marge de Sécurité</t>
  </si>
  <si>
    <t>Indice de Sécurité</t>
  </si>
  <si>
    <t>Seuil de Rentabilité</t>
  </si>
  <si>
    <t>Indice de sécurité</t>
  </si>
  <si>
    <t>Exercice</t>
  </si>
  <si>
    <t>Mois</t>
  </si>
  <si>
    <t>1er J/M</t>
  </si>
  <si>
    <t>Nbr J/M</t>
  </si>
  <si>
    <t>Cumul</t>
  </si>
  <si>
    <t>Tx Occup</t>
  </si>
  <si>
    <t>Dernier J/M</t>
  </si>
  <si>
    <t>CA en €</t>
  </si>
  <si>
    <t>Charges Variables</t>
  </si>
  <si>
    <t>CV en €</t>
  </si>
  <si>
    <t>MCV en €</t>
  </si>
  <si>
    <t>CF En €</t>
  </si>
  <si>
    <t>TxMoyenOccup</t>
  </si>
  <si>
    <t>MCV</t>
  </si>
  <si>
    <t>Créé par BTS le 16/01/2013</t>
  </si>
  <si>
    <t>Synthèse de scénarios</t>
  </si>
  <si>
    <t>Cellules variables :</t>
  </si>
  <si>
    <t>Valeurs actuelles :</t>
  </si>
  <si>
    <t>Cellules résultantes :</t>
  </si>
  <si>
    <t>La colonne Valeurs actuelles affiche les valeurs des cellules variables</t>
  </si>
  <si>
    <t>au moment de la création du rapport de synthèse. Les cellules variables</t>
  </si>
  <si>
    <t>de chaque scénario se situent dans les colonnes grisées.</t>
  </si>
  <si>
    <t>Tx55%</t>
  </si>
  <si>
    <t>TX70%</t>
  </si>
  <si>
    <t>Tx95%</t>
  </si>
  <si>
    <t>TxMCV</t>
  </si>
  <si>
    <t>RtExpl</t>
  </si>
  <si>
    <t>SR€</t>
  </si>
  <si>
    <t>DateSeuilRentabilité</t>
  </si>
  <si>
    <t>Résultat</t>
  </si>
  <si>
    <t>En Mois</t>
  </si>
  <si>
    <t>Si tu veux voir une vidéo de cette situation professionnelle complète sur you tube clique</t>
  </si>
  <si>
    <t>ICI</t>
  </si>
  <si>
    <r>
      <t xml:space="preserve">La partie découverte s'arrête ici. Si tu veux allez plus loin tu peux </t>
    </r>
    <r>
      <rPr>
        <b/>
        <sz val="18"/>
        <color theme="1"/>
        <rFont val="Calibri"/>
        <family val="2"/>
        <scheme val="minor"/>
      </rPr>
      <t xml:space="preserve">télécharger 3 exemples de situations professionnelles E5 </t>
    </r>
    <r>
      <rPr>
        <sz val="18"/>
        <color theme="1"/>
        <rFont val="Calibri"/>
        <family val="2"/>
        <scheme val="minor"/>
      </rPr>
      <t xml:space="preserve">(avec les 3 fiches correspondantes + des fiches résumées du cours utilisé pour chaque situation) + </t>
    </r>
    <r>
      <rPr>
        <b/>
        <sz val="18"/>
        <color theme="1"/>
        <rFont val="Calibri"/>
        <family val="2"/>
        <scheme val="minor"/>
      </rPr>
      <t>une vidéo présentation orale en situation d'examen sur chaque situations professionnelles + 2 tutos vidéos sur Excel</t>
    </r>
  </si>
  <si>
    <t>CLIQUER ICI POUR OBTENIR LE DOSSIER 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</si>
</sst>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#,##0_ ;\-#,##0\ "/>
    <numFmt numFmtId="165" formatCode="d/m;@"/>
    <numFmt numFmtId="166" formatCode="#,##0_ ;[Red]\-#,##0\ "/>
    <numFmt numFmtId="167" formatCode="[$-40C]d\-mmm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17" fontId="2" fillId="2" borderId="0" xfId="0" applyNumberFormat="1" applyFont="1" applyFill="1" applyAlignment="1">
      <alignment horizontal="right"/>
    </xf>
    <xf numFmtId="17" fontId="5" fillId="2" borderId="0" xfId="0" applyNumberFormat="1" applyFont="1" applyFill="1" applyAlignment="1">
      <alignment horizontal="left"/>
    </xf>
    <xf numFmtId="0" fontId="2" fillId="2" borderId="0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2" fillId="2" borderId="3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right"/>
    </xf>
    <xf numFmtId="0" fontId="2" fillId="0" borderId="5" xfId="0" applyFont="1" applyBorder="1"/>
    <xf numFmtId="0" fontId="0" fillId="0" borderId="0" xfId="0" applyBorder="1"/>
    <xf numFmtId="0" fontId="6" fillId="2" borderId="5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4" fontId="2" fillId="2" borderId="6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0" fillId="0" borderId="10" xfId="0" applyNumberFormat="1" applyBorder="1"/>
    <xf numFmtId="4" fontId="2" fillId="2" borderId="5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2" borderId="0" xfId="0" applyNumberFormat="1" applyFont="1" applyFill="1" applyAlignment="1">
      <alignment horizontal="left"/>
    </xf>
    <xf numFmtId="4" fontId="2" fillId="2" borderId="9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5" xfId="0" applyFont="1" applyFill="1" applyBorder="1"/>
    <xf numFmtId="0" fontId="2" fillId="4" borderId="5" xfId="0" applyFont="1" applyFill="1" applyBorder="1"/>
    <xf numFmtId="10" fontId="2" fillId="4" borderId="9" xfId="0" applyNumberFormat="1" applyFont="1" applyFill="1" applyBorder="1"/>
    <xf numFmtId="164" fontId="2" fillId="4" borderId="9" xfId="0" applyNumberFormat="1" applyFont="1" applyFill="1" applyBorder="1"/>
    <xf numFmtId="0" fontId="2" fillId="4" borderId="9" xfId="0" applyFont="1" applyFill="1" applyBorder="1"/>
    <xf numFmtId="4" fontId="2" fillId="5" borderId="5" xfId="0" applyNumberFormat="1" applyFont="1" applyFill="1" applyBorder="1"/>
    <xf numFmtId="4" fontId="2" fillId="6" borderId="10" xfId="0" applyNumberFormat="1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/>
    </xf>
    <xf numFmtId="4" fontId="2" fillId="7" borderId="5" xfId="0" applyNumberFormat="1" applyFont="1" applyFill="1" applyBorder="1"/>
    <xf numFmtId="10" fontId="2" fillId="7" borderId="5" xfId="0" applyNumberFormat="1" applyFont="1" applyFill="1" applyBorder="1" applyAlignment="1">
      <alignment horizontal="center"/>
    </xf>
    <xf numFmtId="4" fontId="6" fillId="7" borderId="3" xfId="0" applyNumberFormat="1" applyFont="1" applyFill="1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10" fontId="2" fillId="5" borderId="5" xfId="0" applyNumberFormat="1" applyFont="1" applyFill="1" applyBorder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9" fillId="9" borderId="13" xfId="0" applyFont="1" applyFill="1" applyBorder="1" applyAlignment="1">
      <alignment horizontal="left"/>
    </xf>
    <xf numFmtId="0" fontId="9" fillId="9" borderId="11" xfId="0" applyFont="1" applyFill="1" applyBorder="1" applyAlignment="1">
      <alignment horizontal="left"/>
    </xf>
    <xf numFmtId="0" fontId="0" fillId="0" borderId="4" xfId="0" applyFill="1" applyBorder="1" applyAlignment="1"/>
    <xf numFmtId="0" fontId="10" fillId="10" borderId="0" xfId="0" applyFont="1" applyFill="1" applyBorder="1" applyAlignment="1">
      <alignment horizontal="left"/>
    </xf>
    <xf numFmtId="0" fontId="11" fillId="10" borderId="4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left"/>
    </xf>
    <xf numFmtId="0" fontId="12" fillId="9" borderId="11" xfId="0" applyFont="1" applyFill="1" applyBorder="1" applyAlignment="1">
      <alignment horizontal="right"/>
    </xf>
    <xf numFmtId="0" fontId="12" fillId="9" borderId="13" xfId="0" applyFont="1" applyFill="1" applyBorder="1" applyAlignment="1">
      <alignment horizontal="right"/>
    </xf>
    <xf numFmtId="10" fontId="0" fillId="11" borderId="0" xfId="0" applyNumberFormat="1" applyFill="1" applyBorder="1" applyAlignment="1"/>
    <xf numFmtId="0" fontId="13" fillId="0" borderId="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42" fontId="10" fillId="10" borderId="0" xfId="0" applyNumberFormat="1" applyFont="1" applyFill="1" applyBorder="1" applyAlignment="1">
      <alignment horizontal="left"/>
    </xf>
    <xf numFmtId="42" fontId="0" fillId="0" borderId="0" xfId="0" applyNumberFormat="1" applyFill="1" applyBorder="1" applyAlignment="1">
      <alignment horizontal="right"/>
    </xf>
    <xf numFmtId="42" fontId="0" fillId="0" borderId="0" xfId="0" applyNumberFormat="1"/>
    <xf numFmtId="2" fontId="0" fillId="0" borderId="0" xfId="0" applyNumberFormat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" fillId="0" borderId="0" xfId="1"/>
    <xf numFmtId="0" fontId="0" fillId="0" borderId="5" xfId="0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39" fontId="2" fillId="12" borderId="5" xfId="0" applyNumberFormat="1" applyFont="1" applyFill="1" applyBorder="1" applyAlignment="1">
      <alignment horizontal="center"/>
    </xf>
    <xf numFmtId="165" fontId="2" fillId="12" borderId="5" xfId="0" applyNumberFormat="1" applyFont="1" applyFill="1" applyBorder="1" applyAlignment="1">
      <alignment horizontal="center"/>
    </xf>
    <xf numFmtId="166" fontId="8" fillId="12" borderId="5" xfId="0" applyNumberFormat="1" applyFont="1" applyFill="1" applyBorder="1" applyAlignment="1">
      <alignment horizontal="center" vertical="center"/>
    </xf>
    <xf numFmtId="2" fontId="0" fillId="12" borderId="5" xfId="0" applyNumberForma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center"/>
    </xf>
    <xf numFmtId="8" fontId="0" fillId="12" borderId="5" xfId="0" applyNumberFormat="1" applyFill="1" applyBorder="1" applyAlignment="1">
      <alignment horizontal="center" vertical="center"/>
    </xf>
    <xf numFmtId="4" fontId="0" fillId="12" borderId="5" xfId="0" applyNumberFormat="1" applyFill="1" applyBorder="1" applyAlignment="1">
      <alignment horizontal="center" vertical="center"/>
    </xf>
    <xf numFmtId="10" fontId="0" fillId="12" borderId="5" xfId="0" applyNumberForma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8" fillId="0" borderId="5" xfId="0" applyNumberFormat="1" applyFont="1" applyBorder="1" applyAlignment="1">
      <alignment horizontal="center" vertical="center"/>
    </xf>
    <xf numFmtId="3" fontId="0" fillId="0" borderId="5" xfId="0" applyNumberFormat="1" applyBorder="1"/>
    <xf numFmtId="0" fontId="15" fillId="13" borderId="0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2" xfId="0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0" fillId="0" borderId="20" xfId="2" applyFont="1" applyBorder="1"/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7" fillId="0" borderId="2" xfId="2" applyBorder="1" applyAlignment="1">
      <alignment horizontal="center" vertical="center"/>
    </xf>
    <xf numFmtId="0" fontId="17" fillId="0" borderId="4" xfId="2" applyBorder="1" applyAlignment="1">
      <alignment horizontal="center" vertical="center"/>
    </xf>
    <xf numFmtId="0" fontId="17" fillId="0" borderId="3" xfId="2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/>
  </cellStyles>
  <dxfs count="2"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86600918363847E-2"/>
          <c:y val="0.12428755683836053"/>
          <c:w val="0.72831449609713461"/>
          <c:h val="0.62401991792096223"/>
        </c:manualLayout>
      </c:layout>
      <c:lineChart>
        <c:grouping val="standard"/>
        <c:varyColors val="0"/>
        <c:ser>
          <c:idx val="0"/>
          <c:order val="0"/>
          <c:tx>
            <c:strRef>
              <c:f>'H1(POINT MORT)'!$J$1</c:f>
              <c:strCache>
                <c:ptCount val="1"/>
                <c:pt idx="0">
                  <c:v>MCV en €</c:v>
                </c:pt>
              </c:strCache>
            </c:strRef>
          </c:tx>
          <c:marker>
            <c:symbol val="none"/>
          </c:marker>
          <c:cat>
            <c:numRef>
              <c:f>'H1(POINT MORT)'!$D$2:$D$13</c:f>
              <c:numCache>
                <c:formatCode>[$-40C]d\-mmm;@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'H1(POINT MORT)'!$J$2:$J$13</c:f>
              <c:numCache>
                <c:formatCode>#,##0</c:formatCode>
                <c:ptCount val="12"/>
                <c:pt idx="0">
                  <c:v>127769.60000000001</c:v>
                </c:pt>
                <c:pt idx="1">
                  <c:v>243174.40000000002</c:v>
                </c:pt>
                <c:pt idx="2">
                  <c:v>370944</c:v>
                </c:pt>
                <c:pt idx="3">
                  <c:v>494592</c:v>
                </c:pt>
                <c:pt idx="4">
                  <c:v>622361.60000000009</c:v>
                </c:pt>
                <c:pt idx="5">
                  <c:v>746009.60000000009</c:v>
                </c:pt>
                <c:pt idx="6">
                  <c:v>873779.19999999995</c:v>
                </c:pt>
                <c:pt idx="7">
                  <c:v>1001548.8</c:v>
                </c:pt>
                <c:pt idx="8">
                  <c:v>1125196.8</c:v>
                </c:pt>
                <c:pt idx="9">
                  <c:v>1252966.3999999999</c:v>
                </c:pt>
                <c:pt idx="10">
                  <c:v>1376614.3999999999</c:v>
                </c:pt>
                <c:pt idx="11">
                  <c:v>1504384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'H1(POINT MORT)'!$K$1</c:f>
              <c:strCache>
                <c:ptCount val="1"/>
                <c:pt idx="0">
                  <c:v>CF En €</c:v>
                </c:pt>
              </c:strCache>
            </c:strRef>
          </c:tx>
          <c:marker>
            <c:symbol val="none"/>
          </c:marker>
          <c:cat>
            <c:numRef>
              <c:f>'H1(POINT MORT)'!$D$2:$D$13</c:f>
              <c:numCache>
                <c:formatCode>[$-40C]d\-mmm;@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'H1(POINT MORT)'!$K$2:$K$13</c:f>
              <c:numCache>
                <c:formatCode>#,##0</c:formatCode>
                <c:ptCount val="12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1000000</c:v>
                </c:pt>
                <c:pt idx="5">
                  <c:v>1000000</c:v>
                </c:pt>
                <c:pt idx="6">
                  <c:v>1000000</c:v>
                </c:pt>
                <c:pt idx="7">
                  <c:v>1000000</c:v>
                </c:pt>
                <c:pt idx="8">
                  <c:v>1000000</c:v>
                </c:pt>
                <c:pt idx="9">
                  <c:v>1000000</c:v>
                </c:pt>
                <c:pt idx="10">
                  <c:v>1000000</c:v>
                </c:pt>
                <c:pt idx="11">
                  <c:v>1000000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81664"/>
        <c:axId val="80483456"/>
      </c:lineChart>
      <c:dateAx>
        <c:axId val="80481664"/>
        <c:scaling>
          <c:orientation val="minMax"/>
        </c:scaling>
        <c:delete val="0"/>
        <c:axPos val="b"/>
        <c:numFmt formatCode="[$-40C]d\-mmm;@" sourceLinked="1"/>
        <c:majorTickMark val="out"/>
        <c:minorTickMark val="none"/>
        <c:tickLblPos val="nextTo"/>
        <c:crossAx val="80483456"/>
        <c:crosses val="autoZero"/>
        <c:auto val="0"/>
        <c:lblOffset val="100"/>
        <c:baseTimeUnit val="days"/>
      </c:dateAx>
      <c:valAx>
        <c:axId val="80483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48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15</xdr:row>
      <xdr:rowOff>148166</xdr:rowOff>
    </xdr:from>
    <xdr:to>
      <xdr:col>11</xdr:col>
      <xdr:colOff>666749</xdr:colOff>
      <xdr:row>43</xdr:row>
      <xdr:rowOff>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0.19574</cdr:x>
      <cdr:y>1.62911E-6</cdr:y>
    </cdr:from>
    <cdr:to>
      <cdr:x>0.7737</cdr:x>
      <cdr:y>0.08867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48396" y="7"/>
          <a:ext cx="5162522" cy="381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 u="sng">
              <a:solidFill>
                <a:sysClr val="windowText" lastClr="000000"/>
              </a:solidFill>
            </a:rPr>
            <a:t>POINT MORT (Fréquentation</a:t>
          </a:r>
          <a:r>
            <a:rPr lang="fr-FR" sz="2000" b="1" u="sng" baseline="0">
              <a:solidFill>
                <a:sysClr val="windowText" lastClr="000000"/>
              </a:solidFill>
            </a:rPr>
            <a:t> constante</a:t>
          </a:r>
          <a:r>
            <a:rPr lang="fr-FR" sz="2000" b="1" u="sng">
              <a:solidFill>
                <a:sysClr val="windowText" lastClr="000000"/>
              </a:solidFill>
            </a:rPr>
            <a:t>)</a:t>
          </a:r>
        </a:p>
        <a:p xmlns:a="http://schemas.openxmlformats.org/drawingml/2006/main">
          <a:endParaRPr lang="fr-FR" sz="20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youtu.be/o0tZhcP1fQI" TargetMode="External"/><Relationship Id="rId1" Type="http://schemas.openxmlformats.org/officeDocument/2006/relationships/hyperlink" Target="http://aidebtscg.fr/go/epreuve-e5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7" tint="0.39997558519241921"/>
    <outlinePr summaryBelow="0"/>
  </sheetPr>
  <dimension ref="B1:G15"/>
  <sheetViews>
    <sheetView showGridLines="0" workbookViewId="0">
      <pane xSplit="3" topLeftCell="D1" activePane="topRight" state="frozen"/>
      <selection pane="topRight" activeCell="F25" sqref="F25"/>
    </sheetView>
  </sheetViews>
  <sheetFormatPr baseColWidth="10" defaultRowHeight="12.75" outlineLevelRow="1" outlineLevelCol="1" x14ac:dyDescent="0.2"/>
  <cols>
    <col min="3" max="3" width="19.85546875" bestFit="1" customWidth="1"/>
    <col min="4" max="7" width="15.42578125" customWidth="1" outlineLevel="1"/>
  </cols>
  <sheetData>
    <row r="1" spans="2:7" ht="13.5" thickBot="1" x14ac:dyDescent="0.25"/>
    <row r="2" spans="2:7" ht="15" x14ac:dyDescent="0.25">
      <c r="B2" s="57" t="s">
        <v>42</v>
      </c>
      <c r="C2" s="57"/>
      <c r="D2" s="62"/>
      <c r="E2" s="62"/>
      <c r="F2" s="62"/>
      <c r="G2" s="62"/>
    </row>
    <row r="3" spans="2:7" ht="15" collapsed="1" x14ac:dyDescent="0.25">
      <c r="B3" s="56"/>
      <c r="C3" s="56"/>
      <c r="D3" s="63" t="s">
        <v>44</v>
      </c>
      <c r="E3" s="63" t="s">
        <v>49</v>
      </c>
      <c r="F3" s="63" t="s">
        <v>50</v>
      </c>
      <c r="G3" s="63" t="s">
        <v>51</v>
      </c>
    </row>
    <row r="4" spans="2:7" ht="22.5" hidden="1" outlineLevel="1" x14ac:dyDescent="0.2">
      <c r="B4" s="59"/>
      <c r="C4" s="59"/>
      <c r="D4" s="54"/>
      <c r="E4" s="65" t="s">
        <v>41</v>
      </c>
      <c r="F4" s="65" t="s">
        <v>41</v>
      </c>
      <c r="G4" s="65" t="s">
        <v>41</v>
      </c>
    </row>
    <row r="5" spans="2:7" x14ac:dyDescent="0.2">
      <c r="B5" s="60" t="s">
        <v>43</v>
      </c>
      <c r="C5" s="60"/>
      <c r="D5" s="58"/>
      <c r="E5" s="58"/>
      <c r="F5" s="58"/>
      <c r="G5" s="58"/>
    </row>
    <row r="6" spans="2:7" outlineLevel="1" x14ac:dyDescent="0.2">
      <c r="B6" s="59"/>
      <c r="C6" s="59" t="s">
        <v>39</v>
      </c>
      <c r="D6" s="55">
        <v>0.8</v>
      </c>
      <c r="E6" s="64">
        <v>0.55000000000000004</v>
      </c>
      <c r="F6" s="64">
        <v>0.7</v>
      </c>
      <c r="G6" s="64">
        <v>0.95</v>
      </c>
    </row>
    <row r="7" spans="2:7" x14ac:dyDescent="0.2">
      <c r="B7" s="60" t="s">
        <v>45</v>
      </c>
      <c r="C7" s="60"/>
      <c r="D7" s="58"/>
      <c r="E7" s="58"/>
      <c r="F7" s="58"/>
      <c r="G7" s="58"/>
    </row>
    <row r="8" spans="2:7" outlineLevel="1" x14ac:dyDescent="0.2">
      <c r="B8" s="59"/>
      <c r="C8" s="59" t="s">
        <v>40</v>
      </c>
      <c r="D8" s="66">
        <v>1504384</v>
      </c>
      <c r="E8" s="66">
        <v>1034264</v>
      </c>
      <c r="F8" s="66">
        <v>1316336</v>
      </c>
      <c r="G8" s="66">
        <v>1786456</v>
      </c>
    </row>
    <row r="9" spans="2:7" outlineLevel="1" x14ac:dyDescent="0.2">
      <c r="B9" s="59"/>
      <c r="C9" s="59" t="s">
        <v>52</v>
      </c>
      <c r="D9" s="67">
        <v>0.7</v>
      </c>
      <c r="E9" s="67">
        <v>0.7</v>
      </c>
      <c r="F9" s="67">
        <v>0.7</v>
      </c>
      <c r="G9" s="67">
        <v>0.7</v>
      </c>
    </row>
    <row r="10" spans="2:7" outlineLevel="1" x14ac:dyDescent="0.2">
      <c r="B10" s="59"/>
      <c r="C10" s="59" t="s">
        <v>53</v>
      </c>
      <c r="D10" s="66">
        <v>504384</v>
      </c>
      <c r="E10" s="66">
        <v>34264</v>
      </c>
      <c r="F10" s="66">
        <v>316336</v>
      </c>
      <c r="G10" s="66">
        <v>786456</v>
      </c>
    </row>
    <row r="11" spans="2:7" s="71" customFormat="1" outlineLevel="1" x14ac:dyDescent="0.2">
      <c r="B11" s="69"/>
      <c r="C11" s="69" t="s">
        <v>54</v>
      </c>
      <c r="D11" s="70">
        <v>1428571.42857143</v>
      </c>
      <c r="E11" s="70">
        <v>1428571.42857143</v>
      </c>
      <c r="F11" s="70">
        <v>1428571.42857143</v>
      </c>
      <c r="G11" s="70">
        <v>1428571.42857143</v>
      </c>
    </row>
    <row r="12" spans="2:7" ht="13.5" outlineLevel="1" thickBot="1" x14ac:dyDescent="0.25">
      <c r="B12" s="61"/>
      <c r="C12" s="61" t="s">
        <v>55</v>
      </c>
      <c r="D12" s="68">
        <v>242.62422360248499</v>
      </c>
      <c r="E12" s="68">
        <v>352.90796160361401</v>
      </c>
      <c r="F12" s="68">
        <v>277.28482697426801</v>
      </c>
      <c r="G12" s="68">
        <v>204.31513566525001</v>
      </c>
    </row>
    <row r="13" spans="2:7" x14ac:dyDescent="0.2">
      <c r="B13" t="s">
        <v>46</v>
      </c>
    </row>
    <row r="14" spans="2:7" x14ac:dyDescent="0.2">
      <c r="B14" t="s">
        <v>47</v>
      </c>
    </row>
    <row r="15" spans="2:7" x14ac:dyDescent="0.2">
      <c r="B15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9" tint="0.39997558519241921"/>
  </sheetPr>
  <dimension ref="A1:AC60"/>
  <sheetViews>
    <sheetView showGridLines="0" topLeftCell="A7" workbookViewId="0">
      <selection activeCell="B11" sqref="B11"/>
    </sheetView>
  </sheetViews>
  <sheetFormatPr baseColWidth="10" defaultRowHeight="12.75" x14ac:dyDescent="0.2"/>
  <cols>
    <col min="1" max="1" width="22.85546875" customWidth="1"/>
    <col min="2" max="2" width="23.5703125" customWidth="1"/>
    <col min="3" max="3" width="16.7109375" customWidth="1"/>
    <col min="4" max="4" width="17.42578125" customWidth="1"/>
    <col min="5" max="6" width="8.42578125" customWidth="1"/>
    <col min="7" max="7" width="13.5703125" customWidth="1"/>
  </cols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9.5" thickBot="1" x14ac:dyDescent="0.35">
      <c r="A4" s="94"/>
      <c r="B4" s="100" t="s">
        <v>18</v>
      </c>
      <c r="C4" s="101"/>
      <c r="D4" s="10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2"/>
      <c r="B5" s="2"/>
      <c r="C5" s="2"/>
      <c r="D5" s="2"/>
      <c r="E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2"/>
      <c r="B6" s="2"/>
      <c r="C6" s="2"/>
      <c r="D6" s="2"/>
      <c r="E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 x14ac:dyDescent="0.25">
      <c r="A7" s="3" t="s">
        <v>1</v>
      </c>
      <c r="B7" s="2"/>
      <c r="C7" s="2"/>
      <c r="E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24" t="s">
        <v>2</v>
      </c>
      <c r="B8" s="42">
        <v>80</v>
      </c>
      <c r="C8" s="28"/>
      <c r="D8" s="8"/>
      <c r="E8" s="2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4" t="s">
        <v>3</v>
      </c>
      <c r="B9" s="43">
        <v>0.8</v>
      </c>
      <c r="C9" s="28"/>
      <c r="D9" s="46"/>
      <c r="E9" s="35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4" t="s">
        <v>4</v>
      </c>
      <c r="B10" s="44">
        <v>92</v>
      </c>
      <c r="C10" s="28"/>
      <c r="D10" s="34"/>
      <c r="E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22" t="s">
        <v>5</v>
      </c>
      <c r="B11" s="45">
        <v>365</v>
      </c>
      <c r="C11" s="8"/>
      <c r="D11" s="49"/>
      <c r="E11" s="35" t="s">
        <v>14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22" t="s">
        <v>35</v>
      </c>
      <c r="B12" s="53">
        <v>0.3</v>
      </c>
      <c r="C12" s="8"/>
      <c r="D12" s="8"/>
      <c r="E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8"/>
      <c r="B13" s="27"/>
      <c r="C13" s="8"/>
      <c r="D13" s="8"/>
      <c r="E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x14ac:dyDescent="0.25">
      <c r="A14" s="5" t="s">
        <v>6</v>
      </c>
      <c r="B14" s="6"/>
      <c r="C14" s="7"/>
      <c r="D14" s="2"/>
      <c r="E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2"/>
      <c r="B15" s="8"/>
      <c r="C15" s="2"/>
      <c r="D15" s="2"/>
      <c r="E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9"/>
      <c r="B16" s="10"/>
      <c r="C16" s="11"/>
      <c r="D16" s="12" t="s">
        <v>17</v>
      </c>
      <c r="E16" s="13" t="s">
        <v>7</v>
      </c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25" x14ac:dyDescent="0.2">
      <c r="A17" s="26" t="s">
        <v>0</v>
      </c>
      <c r="B17" s="8"/>
      <c r="C17" s="48">
        <f>NBchambres*TxMoyenOccup*PxMoyenChambre*NbrJoursOuvrables</f>
        <v>2149120</v>
      </c>
      <c r="D17" s="30"/>
      <c r="E17" s="30"/>
      <c r="F17" s="15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6"/>
      <c r="B18" s="8"/>
      <c r="C18" s="31"/>
      <c r="D18" s="30"/>
      <c r="E18" s="30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25" x14ac:dyDescent="0.2">
      <c r="A19" s="26" t="s">
        <v>8</v>
      </c>
      <c r="B19" s="8"/>
      <c r="C19" s="48">
        <f>TauxCV*CA</f>
        <v>644736</v>
      </c>
      <c r="D19" s="30"/>
      <c r="E19" s="30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6"/>
      <c r="B20" s="25"/>
      <c r="C20" s="32"/>
      <c r="D20" s="30"/>
      <c r="E20" s="30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6"/>
      <c r="B21" s="25"/>
      <c r="C21" s="32"/>
      <c r="D21" s="30"/>
      <c r="E21" s="30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6"/>
      <c r="B22" s="8"/>
      <c r="C22" s="31"/>
      <c r="D22" s="30"/>
      <c r="E22" s="30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25" x14ac:dyDescent="0.2">
      <c r="A23" s="26" t="s">
        <v>9</v>
      </c>
      <c r="B23" s="8"/>
      <c r="C23" s="31"/>
      <c r="D23" s="51">
        <f>CA-CV</f>
        <v>1504384</v>
      </c>
      <c r="E23" s="50">
        <f>MCV/CA</f>
        <v>0.7</v>
      </c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6"/>
      <c r="B24" s="8"/>
      <c r="C24" s="31"/>
      <c r="D24" s="30"/>
      <c r="E24" s="30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25" x14ac:dyDescent="0.2">
      <c r="A25" s="26" t="s">
        <v>10</v>
      </c>
      <c r="B25" s="8"/>
      <c r="C25" s="31"/>
      <c r="D25" s="30"/>
      <c r="E25" s="30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6"/>
      <c r="B26" s="8" t="s">
        <v>20</v>
      </c>
      <c r="C26" s="47">
        <v>800000</v>
      </c>
      <c r="D26" s="30"/>
      <c r="E26" s="30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6"/>
      <c r="B27" s="8" t="s">
        <v>21</v>
      </c>
      <c r="C27" s="47">
        <v>200000</v>
      </c>
      <c r="D27" s="30"/>
      <c r="E27" s="30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6"/>
      <c r="B28" s="8"/>
      <c r="C28" s="47"/>
      <c r="D28" s="30"/>
      <c r="E28" s="30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6"/>
      <c r="B29" s="8"/>
      <c r="C29" s="47"/>
      <c r="D29" s="30"/>
      <c r="E29" s="30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6"/>
      <c r="B30" s="8"/>
      <c r="C30" s="47"/>
      <c r="D30" s="30"/>
      <c r="E30" s="30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6"/>
      <c r="B31" s="8" t="s">
        <v>22</v>
      </c>
      <c r="C31" s="37">
        <f>SUM(C26:C30)</f>
        <v>1000000</v>
      </c>
      <c r="D31" s="30"/>
      <c r="E31" s="30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25" x14ac:dyDescent="0.2">
      <c r="A32" s="26" t="s">
        <v>16</v>
      </c>
      <c r="B32" s="17"/>
      <c r="C32" s="33"/>
      <c r="D32" s="48">
        <f>MCV-CF</f>
        <v>504384</v>
      </c>
      <c r="E32" s="50">
        <f>RtExpl/CA</f>
        <v>0.23469326980345442</v>
      </c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2"/>
      <c r="B33" s="2"/>
      <c r="C33" s="34"/>
      <c r="D33" s="34"/>
      <c r="E33" s="35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2"/>
      <c r="B34" s="2"/>
      <c r="C34" s="34"/>
      <c r="D34" s="34"/>
      <c r="E34" s="35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25" x14ac:dyDescent="0.2">
      <c r="A35" s="18" t="s">
        <v>11</v>
      </c>
      <c r="B35" s="19"/>
      <c r="C35" s="34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20" t="s">
        <v>19</v>
      </c>
      <c r="B36" s="78">
        <f>(CA*CF)/MCV</f>
        <v>1428571.4285714286</v>
      </c>
      <c r="C36" s="34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21" t="s">
        <v>13</v>
      </c>
      <c r="B37" s="82">
        <f>(SR€/CA)*365</f>
        <v>242.62422360248451</v>
      </c>
      <c r="C37" s="34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23" t="s">
        <v>15</v>
      </c>
      <c r="B38" s="79">
        <f>B37</f>
        <v>242.62422360248451</v>
      </c>
      <c r="C38" s="36"/>
      <c r="D38" s="34"/>
      <c r="E38" s="35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2"/>
      <c r="B39" s="2"/>
      <c r="C39" s="2"/>
      <c r="D39" s="2"/>
      <c r="E39" s="8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 x14ac:dyDescent="0.2">
      <c r="A40" s="18" t="s">
        <v>23</v>
      </c>
      <c r="B40" s="38"/>
      <c r="C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86" t="s">
        <v>0</v>
      </c>
      <c r="B41" s="83">
        <f>CA</f>
        <v>2149120</v>
      </c>
      <c r="C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86" t="s">
        <v>25</v>
      </c>
      <c r="B42" s="83">
        <f>SR€</f>
        <v>1428571.4285714286</v>
      </c>
      <c r="C42" s="1"/>
      <c r="D42" s="1"/>
      <c r="E42" s="2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87" t="s">
        <v>23</v>
      </c>
      <c r="B43" s="84">
        <f>CA-SR€</f>
        <v>720548.57142857136</v>
      </c>
      <c r="C43" s="1"/>
      <c r="D43" s="1"/>
      <c r="E43" s="2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2" t="s">
        <v>13</v>
      </c>
      <c r="B44" s="80">
        <f>ROUND(365-B38,0)</f>
        <v>122</v>
      </c>
      <c r="C44" s="1"/>
      <c r="D44" s="1"/>
      <c r="E44" s="2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2" t="s">
        <v>57</v>
      </c>
      <c r="B45" s="81">
        <f>B44/30</f>
        <v>4.0666666666666664</v>
      </c>
      <c r="C45" s="1"/>
      <c r="D45" s="1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39"/>
      <c r="C46" s="1"/>
      <c r="D46" s="1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 x14ac:dyDescent="0.2">
      <c r="A47" s="18" t="s">
        <v>24</v>
      </c>
      <c r="B47" s="40"/>
      <c r="C47" s="1"/>
      <c r="D47" s="1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41" t="s">
        <v>26</v>
      </c>
      <c r="B48" s="85">
        <f>MS/CA</f>
        <v>0.33527609971922057</v>
      </c>
      <c r="C48" s="1"/>
      <c r="D48" s="1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/>
      <c r="B52" s="1"/>
      <c r="C52" s="1"/>
      <c r="D52" s="1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1"/>
      <c r="C53" s="1"/>
      <c r="D53" s="1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1"/>
      <c r="C54" s="1"/>
      <c r="D54" s="1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1"/>
      <c r="C55" s="1"/>
      <c r="D55" s="1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"/>
      <c r="B56" s="1"/>
      <c r="C56" s="1"/>
      <c r="D56" s="1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"/>
      <c r="B57" s="1"/>
      <c r="C57" s="1"/>
      <c r="D57" s="1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1"/>
      <c r="C58" s="1"/>
      <c r="D58" s="1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E59" s="25"/>
    </row>
    <row r="60" spans="1:29" x14ac:dyDescent="0.2">
      <c r="E60" s="25"/>
    </row>
  </sheetData>
  <scenarios current="2" sqref="D23 E23 D32 B36 B38">
    <scenario name="Tx55%" locked="1" count="1" user="BTS" comment="Créé par BTS le 16/01/2013">
      <inputCells r="B9" val="0,55" numFmtId="10"/>
    </scenario>
    <scenario name="TX70%" locked="1" count="1" user="BTS" comment="Créé par BTS le 16/01/2013">
      <inputCells r="B9" val="0,7" numFmtId="10"/>
    </scenario>
    <scenario name="Tx95%" locked="1" count="1" user="BTS" comment="Créé par BTS le 16/01/2013">
      <inputCells r="B9" val="0,95" numFmtId="10"/>
    </scenario>
  </scenarios>
  <mergeCells count="1">
    <mergeCell ref="B4:D4"/>
  </mergeCells>
  <phoneticPr fontId="0" type="noConversion"/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94" pageOrder="overThenDown" orientation="portrait" horizontalDpi="4294967292" verticalDpi="300" r:id="rId1"/>
  <headerFooter alignWithMargins="0">
    <oddHeader>&amp;CAPS2 énoncé 
Compagnie hôtelière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0.39997558519241921"/>
  </sheetPr>
  <dimension ref="A1:L13"/>
  <sheetViews>
    <sheetView showGridLines="0" zoomScale="90" zoomScaleNormal="90" workbookViewId="0">
      <selection activeCell="N16" sqref="N16"/>
    </sheetView>
  </sheetViews>
  <sheetFormatPr baseColWidth="10" defaultRowHeight="12.75" x14ac:dyDescent="0.2"/>
  <cols>
    <col min="2" max="2" width="8.42578125" customWidth="1"/>
    <col min="4" max="4" width="15.28515625" customWidth="1"/>
    <col min="8" max="8" width="14.140625" bestFit="1" customWidth="1"/>
    <col min="9" max="9" width="12.5703125" customWidth="1"/>
    <col min="10" max="10" width="12.42578125" customWidth="1"/>
    <col min="11" max="11" width="14.140625" bestFit="1" customWidth="1"/>
    <col min="12" max="12" width="11.5703125" bestFit="1" customWidth="1"/>
  </cols>
  <sheetData>
    <row r="1" spans="1:12" ht="15" x14ac:dyDescent="0.2">
      <c r="A1" s="73" t="s">
        <v>27</v>
      </c>
      <c r="B1" s="73" t="s">
        <v>28</v>
      </c>
      <c r="C1" s="73" t="s">
        <v>29</v>
      </c>
      <c r="D1" s="73" t="s">
        <v>33</v>
      </c>
      <c r="E1" s="73" t="s">
        <v>30</v>
      </c>
      <c r="F1" s="73" t="s">
        <v>31</v>
      </c>
      <c r="G1" s="73" t="s">
        <v>32</v>
      </c>
      <c r="H1" s="73" t="s">
        <v>34</v>
      </c>
      <c r="I1" s="73" t="s">
        <v>36</v>
      </c>
      <c r="J1" s="73" t="s">
        <v>37</v>
      </c>
      <c r="K1" s="73" t="s">
        <v>38</v>
      </c>
      <c r="L1" s="73" t="s">
        <v>56</v>
      </c>
    </row>
    <row r="2" spans="1:12" x14ac:dyDescent="0.2">
      <c r="A2" s="88">
        <v>2017</v>
      </c>
      <c r="B2" s="75">
        <v>1</v>
      </c>
      <c r="C2" s="90">
        <f t="shared" ref="C2:C13" si="0">DATE(ExEnCours,B2,1)</f>
        <v>42736</v>
      </c>
      <c r="D2" s="90">
        <f>EOMONTH(C2,0)</f>
        <v>42766</v>
      </c>
      <c r="E2" s="75">
        <f>D2-C2+1</f>
        <v>31</v>
      </c>
      <c r="F2" s="75">
        <f>SUM($E$2:E2)</f>
        <v>31</v>
      </c>
      <c r="G2" s="52">
        <f t="shared" ref="G2:G13" si="1">TxMoyenOccup</f>
        <v>0.8</v>
      </c>
      <c r="H2" s="92">
        <f t="shared" ref="H2:H13" si="2">NBchambres*TxMoyenOccup*PxMoyenChambre*F2</f>
        <v>182528</v>
      </c>
      <c r="I2" s="89">
        <f t="shared" ref="I2:I13" si="3">H2*TauxCV</f>
        <v>54758.400000000001</v>
      </c>
      <c r="J2" s="89">
        <f>H2-I2</f>
        <v>127769.60000000001</v>
      </c>
      <c r="K2" s="93">
        <f t="shared" ref="K2:K13" si="4">CF</f>
        <v>1000000</v>
      </c>
      <c r="L2" s="89">
        <f>J2-K2</f>
        <v>-872230.40000000002</v>
      </c>
    </row>
    <row r="3" spans="1:12" x14ac:dyDescent="0.2">
      <c r="A3" s="25"/>
      <c r="B3" s="75">
        <v>2</v>
      </c>
      <c r="C3" s="90">
        <f t="shared" si="0"/>
        <v>42767</v>
      </c>
      <c r="D3" s="90">
        <f t="shared" ref="D3:D13" si="5">EOMONTH(C3,0)</f>
        <v>42794</v>
      </c>
      <c r="E3" s="75">
        <f t="shared" ref="E3:E13" si="6">D3-C3+1</f>
        <v>28</v>
      </c>
      <c r="F3" s="75">
        <f>SUM($E$2:E3)</f>
        <v>59</v>
      </c>
      <c r="G3" s="52">
        <f t="shared" si="1"/>
        <v>0.8</v>
      </c>
      <c r="H3" s="92">
        <f t="shared" si="2"/>
        <v>347392</v>
      </c>
      <c r="I3" s="89">
        <f t="shared" si="3"/>
        <v>104217.59999999999</v>
      </c>
      <c r="J3" s="89">
        <f t="shared" ref="J3:J13" si="7">H3-I3</f>
        <v>243174.40000000002</v>
      </c>
      <c r="K3" s="93">
        <f t="shared" si="4"/>
        <v>1000000</v>
      </c>
      <c r="L3" s="89">
        <f t="shared" ref="L3:L13" si="8">J3-K3</f>
        <v>-756825.59999999998</v>
      </c>
    </row>
    <row r="4" spans="1:12" x14ac:dyDescent="0.2">
      <c r="B4" s="75">
        <v>3</v>
      </c>
      <c r="C4" s="90">
        <f t="shared" si="0"/>
        <v>42795</v>
      </c>
      <c r="D4" s="90">
        <f t="shared" si="5"/>
        <v>42825</v>
      </c>
      <c r="E4" s="75">
        <f t="shared" si="6"/>
        <v>31</v>
      </c>
      <c r="F4" s="75">
        <f>SUM($E$2:E4)</f>
        <v>90</v>
      </c>
      <c r="G4" s="52">
        <f t="shared" si="1"/>
        <v>0.8</v>
      </c>
      <c r="H4" s="92">
        <f>NBchambres*TxMoyenOccup*PxMoyenChambre*F4</f>
        <v>529920</v>
      </c>
      <c r="I4" s="89">
        <f t="shared" si="3"/>
        <v>158976</v>
      </c>
      <c r="J4" s="89">
        <f t="shared" si="7"/>
        <v>370944</v>
      </c>
      <c r="K4" s="93">
        <f t="shared" si="4"/>
        <v>1000000</v>
      </c>
      <c r="L4" s="89">
        <f t="shared" si="8"/>
        <v>-629056</v>
      </c>
    </row>
    <row r="5" spans="1:12" x14ac:dyDescent="0.2">
      <c r="B5" s="75">
        <v>4</v>
      </c>
      <c r="C5" s="90">
        <f t="shared" si="0"/>
        <v>42826</v>
      </c>
      <c r="D5" s="90">
        <f t="shared" si="5"/>
        <v>42855</v>
      </c>
      <c r="E5" s="75">
        <f t="shared" si="6"/>
        <v>30</v>
      </c>
      <c r="F5" s="75">
        <f>SUM($E$2:E5)</f>
        <v>120</v>
      </c>
      <c r="G5" s="52">
        <f t="shared" si="1"/>
        <v>0.8</v>
      </c>
      <c r="H5" s="92">
        <f t="shared" si="2"/>
        <v>706560</v>
      </c>
      <c r="I5" s="89">
        <f t="shared" si="3"/>
        <v>211968</v>
      </c>
      <c r="J5" s="89">
        <f t="shared" si="7"/>
        <v>494592</v>
      </c>
      <c r="K5" s="93">
        <f t="shared" si="4"/>
        <v>1000000</v>
      </c>
      <c r="L5" s="89">
        <f t="shared" si="8"/>
        <v>-505408</v>
      </c>
    </row>
    <row r="6" spans="1:12" x14ac:dyDescent="0.2">
      <c r="B6" s="75">
        <v>5</v>
      </c>
      <c r="C6" s="90">
        <f t="shared" si="0"/>
        <v>42856</v>
      </c>
      <c r="D6" s="90">
        <f t="shared" si="5"/>
        <v>42886</v>
      </c>
      <c r="E6" s="75">
        <f t="shared" si="6"/>
        <v>31</v>
      </c>
      <c r="F6" s="75">
        <f>SUM($E$2:E6)</f>
        <v>151</v>
      </c>
      <c r="G6" s="52">
        <f t="shared" si="1"/>
        <v>0.8</v>
      </c>
      <c r="H6" s="92">
        <f t="shared" si="2"/>
        <v>889088</v>
      </c>
      <c r="I6" s="89">
        <f t="shared" si="3"/>
        <v>266726.39999999997</v>
      </c>
      <c r="J6" s="89">
        <f t="shared" si="7"/>
        <v>622361.60000000009</v>
      </c>
      <c r="K6" s="93">
        <f t="shared" si="4"/>
        <v>1000000</v>
      </c>
      <c r="L6" s="89">
        <f t="shared" si="8"/>
        <v>-377638.39999999991</v>
      </c>
    </row>
    <row r="7" spans="1:12" x14ac:dyDescent="0.2">
      <c r="A7" s="91"/>
      <c r="B7" s="75">
        <v>6</v>
      </c>
      <c r="C7" s="90">
        <f t="shared" si="0"/>
        <v>42887</v>
      </c>
      <c r="D7" s="90">
        <f t="shared" si="5"/>
        <v>42916</v>
      </c>
      <c r="E7" s="75">
        <f t="shared" si="6"/>
        <v>30</v>
      </c>
      <c r="F7" s="75">
        <f>SUM($E$2:E7)</f>
        <v>181</v>
      </c>
      <c r="G7" s="52">
        <f t="shared" si="1"/>
        <v>0.8</v>
      </c>
      <c r="H7" s="92">
        <f t="shared" si="2"/>
        <v>1065728</v>
      </c>
      <c r="I7" s="89">
        <f>H7*TauxCV</f>
        <v>319718.39999999997</v>
      </c>
      <c r="J7" s="89">
        <f t="shared" si="7"/>
        <v>746009.60000000009</v>
      </c>
      <c r="K7" s="93">
        <f t="shared" si="4"/>
        <v>1000000</v>
      </c>
      <c r="L7" s="89">
        <f t="shared" si="8"/>
        <v>-253990.39999999991</v>
      </c>
    </row>
    <row r="8" spans="1:12" x14ac:dyDescent="0.2">
      <c r="B8" s="75">
        <v>7</v>
      </c>
      <c r="C8" s="90">
        <f t="shared" si="0"/>
        <v>42917</v>
      </c>
      <c r="D8" s="90">
        <f t="shared" si="5"/>
        <v>42947</v>
      </c>
      <c r="E8" s="75">
        <f t="shared" si="6"/>
        <v>31</v>
      </c>
      <c r="F8" s="75">
        <f>SUM($E$2:E8)</f>
        <v>212</v>
      </c>
      <c r="G8" s="52">
        <f t="shared" si="1"/>
        <v>0.8</v>
      </c>
      <c r="H8" s="92">
        <f t="shared" si="2"/>
        <v>1248256</v>
      </c>
      <c r="I8" s="89">
        <f t="shared" si="3"/>
        <v>374476.79999999999</v>
      </c>
      <c r="J8" s="89">
        <f t="shared" si="7"/>
        <v>873779.19999999995</v>
      </c>
      <c r="K8" s="93">
        <f t="shared" si="4"/>
        <v>1000000</v>
      </c>
      <c r="L8" s="89">
        <f t="shared" si="8"/>
        <v>-126220.80000000005</v>
      </c>
    </row>
    <row r="9" spans="1:12" x14ac:dyDescent="0.2">
      <c r="B9" s="75">
        <v>8</v>
      </c>
      <c r="C9" s="90">
        <f t="shared" si="0"/>
        <v>42948</v>
      </c>
      <c r="D9" s="90">
        <f t="shared" si="5"/>
        <v>42978</v>
      </c>
      <c r="E9" s="75">
        <f t="shared" si="6"/>
        <v>31</v>
      </c>
      <c r="F9" s="75">
        <f>SUM($E$2:E9)</f>
        <v>243</v>
      </c>
      <c r="G9" s="52">
        <f t="shared" si="1"/>
        <v>0.8</v>
      </c>
      <c r="H9" s="92">
        <f t="shared" si="2"/>
        <v>1430784</v>
      </c>
      <c r="I9" s="89">
        <f t="shared" si="3"/>
        <v>429235.20000000001</v>
      </c>
      <c r="J9" s="89">
        <f t="shared" si="7"/>
        <v>1001548.8</v>
      </c>
      <c r="K9" s="93">
        <f t="shared" si="4"/>
        <v>1000000</v>
      </c>
      <c r="L9" s="89">
        <f t="shared" si="8"/>
        <v>1548.8000000000466</v>
      </c>
    </row>
    <row r="10" spans="1:12" x14ac:dyDescent="0.2">
      <c r="B10" s="75">
        <v>9</v>
      </c>
      <c r="C10" s="90">
        <f t="shared" si="0"/>
        <v>42979</v>
      </c>
      <c r="D10" s="90">
        <f t="shared" si="5"/>
        <v>43008</v>
      </c>
      <c r="E10" s="75">
        <f t="shared" si="6"/>
        <v>30</v>
      </c>
      <c r="F10" s="75">
        <f>SUM($E$2:E10)</f>
        <v>273</v>
      </c>
      <c r="G10" s="52">
        <f t="shared" si="1"/>
        <v>0.8</v>
      </c>
      <c r="H10" s="92">
        <f t="shared" si="2"/>
        <v>1607424</v>
      </c>
      <c r="I10" s="89">
        <f t="shared" si="3"/>
        <v>482227.19999999995</v>
      </c>
      <c r="J10" s="89">
        <f t="shared" si="7"/>
        <v>1125196.8</v>
      </c>
      <c r="K10" s="93">
        <f t="shared" si="4"/>
        <v>1000000</v>
      </c>
      <c r="L10" s="89">
        <f t="shared" si="8"/>
        <v>125196.80000000005</v>
      </c>
    </row>
    <row r="11" spans="1:12" x14ac:dyDescent="0.2">
      <c r="B11" s="75">
        <v>10</v>
      </c>
      <c r="C11" s="90">
        <f t="shared" si="0"/>
        <v>43009</v>
      </c>
      <c r="D11" s="90">
        <f t="shared" si="5"/>
        <v>43039</v>
      </c>
      <c r="E11" s="75">
        <f t="shared" si="6"/>
        <v>31</v>
      </c>
      <c r="F11" s="75">
        <f>SUM($E$2:E11)</f>
        <v>304</v>
      </c>
      <c r="G11" s="52">
        <f t="shared" si="1"/>
        <v>0.8</v>
      </c>
      <c r="H11" s="92">
        <f t="shared" si="2"/>
        <v>1789952</v>
      </c>
      <c r="I11" s="89">
        <f t="shared" si="3"/>
        <v>536985.59999999998</v>
      </c>
      <c r="J11" s="89">
        <f t="shared" si="7"/>
        <v>1252966.3999999999</v>
      </c>
      <c r="K11" s="93">
        <f t="shared" si="4"/>
        <v>1000000</v>
      </c>
      <c r="L11" s="89">
        <f t="shared" si="8"/>
        <v>252966.39999999991</v>
      </c>
    </row>
    <row r="12" spans="1:12" x14ac:dyDescent="0.2">
      <c r="B12" s="75">
        <v>11</v>
      </c>
      <c r="C12" s="90">
        <f t="shared" si="0"/>
        <v>43040</v>
      </c>
      <c r="D12" s="90">
        <f t="shared" si="5"/>
        <v>43069</v>
      </c>
      <c r="E12" s="75">
        <f t="shared" si="6"/>
        <v>30</v>
      </c>
      <c r="F12" s="75">
        <f>SUM($E$2:E12)</f>
        <v>334</v>
      </c>
      <c r="G12" s="52">
        <f t="shared" si="1"/>
        <v>0.8</v>
      </c>
      <c r="H12" s="92">
        <f t="shared" si="2"/>
        <v>1966592</v>
      </c>
      <c r="I12" s="89">
        <f t="shared" si="3"/>
        <v>589977.59999999998</v>
      </c>
      <c r="J12" s="89">
        <f t="shared" si="7"/>
        <v>1376614.3999999999</v>
      </c>
      <c r="K12" s="93">
        <f t="shared" si="4"/>
        <v>1000000</v>
      </c>
      <c r="L12" s="89">
        <f t="shared" si="8"/>
        <v>376614.39999999991</v>
      </c>
    </row>
    <row r="13" spans="1:12" x14ac:dyDescent="0.2">
      <c r="B13" s="75">
        <v>12</v>
      </c>
      <c r="C13" s="90">
        <f t="shared" si="0"/>
        <v>43070</v>
      </c>
      <c r="D13" s="90">
        <f t="shared" si="5"/>
        <v>43100</v>
      </c>
      <c r="E13" s="75">
        <f t="shared" si="6"/>
        <v>31</v>
      </c>
      <c r="F13" s="75">
        <f>SUM($E$2:E13)</f>
        <v>365</v>
      </c>
      <c r="G13" s="52">
        <f t="shared" si="1"/>
        <v>0.8</v>
      </c>
      <c r="H13" s="92">
        <f t="shared" si="2"/>
        <v>2149120</v>
      </c>
      <c r="I13" s="89">
        <f t="shared" si="3"/>
        <v>644736</v>
      </c>
      <c r="J13" s="89">
        <f t="shared" si="7"/>
        <v>1504384</v>
      </c>
      <c r="K13" s="93">
        <f t="shared" si="4"/>
        <v>1000000</v>
      </c>
      <c r="L13" s="89">
        <f t="shared" si="8"/>
        <v>504384</v>
      </c>
    </row>
  </sheetData>
  <conditionalFormatting sqref="L2:L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K8:K12 K13 K2:K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8" tint="-0.249977111117893"/>
  </sheetPr>
  <dimension ref="A4:N22"/>
  <sheetViews>
    <sheetView showGridLines="0" tabSelected="1" zoomScale="120" zoomScaleNormal="120" workbookViewId="0">
      <selection activeCell="B22" sqref="B22:M22"/>
    </sheetView>
  </sheetViews>
  <sheetFormatPr baseColWidth="10" defaultRowHeight="12.75" x14ac:dyDescent="0.2"/>
  <cols>
    <col min="7" max="7" width="25.42578125" customWidth="1"/>
  </cols>
  <sheetData>
    <row r="4" spans="1:14" ht="13.5" thickBot="1" x14ac:dyDescent="0.25"/>
    <row r="5" spans="1:14" x14ac:dyDescent="0.2">
      <c r="B5" s="106" t="s">
        <v>58</v>
      </c>
      <c r="C5" s="107"/>
      <c r="D5" s="107"/>
      <c r="E5" s="107"/>
      <c r="F5" s="107"/>
      <c r="G5" s="107"/>
      <c r="H5" s="107"/>
      <c r="I5" s="95"/>
    </row>
    <row r="6" spans="1:14" ht="23.25" x14ac:dyDescent="0.35">
      <c r="B6" s="108"/>
      <c r="C6" s="109"/>
      <c r="D6" s="109"/>
      <c r="E6" s="109"/>
      <c r="F6" s="109"/>
      <c r="G6" s="109"/>
      <c r="H6" s="109"/>
      <c r="I6" s="99" t="s">
        <v>59</v>
      </c>
    </row>
    <row r="7" spans="1:14" ht="13.5" thickBot="1" x14ac:dyDescent="0.25">
      <c r="B7" s="110"/>
      <c r="C7" s="111"/>
      <c r="D7" s="111"/>
      <c r="E7" s="111"/>
      <c r="F7" s="111"/>
      <c r="G7" s="111"/>
      <c r="H7" s="111"/>
      <c r="I7" s="96"/>
    </row>
    <row r="11" spans="1:14" x14ac:dyDescent="0.2">
      <c r="A11" s="97"/>
      <c r="B11" s="112" t="s">
        <v>60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98"/>
    </row>
    <row r="12" spans="1:14" x14ac:dyDescent="0.2">
      <c r="A12" s="97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98"/>
    </row>
    <row r="13" spans="1:14" x14ac:dyDescent="0.2">
      <c r="A13" s="97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98"/>
    </row>
    <row r="14" spans="1:14" x14ac:dyDescent="0.2">
      <c r="A14" s="97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98"/>
    </row>
    <row r="15" spans="1:14" x14ac:dyDescent="0.2">
      <c r="A15" s="97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98"/>
    </row>
    <row r="16" spans="1:14" x14ac:dyDescent="0.2">
      <c r="A16" s="97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98"/>
    </row>
    <row r="17" spans="1:14" x14ac:dyDescent="0.2">
      <c r="A17" s="97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98"/>
    </row>
    <row r="18" spans="1:14" x14ac:dyDescent="0.2">
      <c r="A18" s="97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98"/>
    </row>
    <row r="19" spans="1:14" x14ac:dyDescent="0.2">
      <c r="A19" s="97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98"/>
    </row>
    <row r="20" spans="1:14" x14ac:dyDescent="0.2">
      <c r="A20" s="97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98"/>
    </row>
    <row r="21" spans="1:14" x14ac:dyDescent="0.2">
      <c r="A21" s="97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98"/>
    </row>
    <row r="22" spans="1:14" ht="15" x14ac:dyDescent="0.2">
      <c r="A22" s="97"/>
      <c r="B22" s="103" t="s">
        <v>61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98"/>
    </row>
  </sheetData>
  <mergeCells count="3">
    <mergeCell ref="B22:M22"/>
    <mergeCell ref="B5:H7"/>
    <mergeCell ref="B11:M21"/>
  </mergeCells>
  <hyperlinks>
    <hyperlink ref="B22:M22" r:id="rId1" display="CLIQUER ICI POUR OBTENIR LE DOSSIER E5"/>
    <hyperlink ref="I6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8" tint="-0.249977111117893"/>
  </sheetPr>
  <dimension ref="A2:C13"/>
  <sheetViews>
    <sheetView showGridLines="0" topLeftCell="B1" zoomScale="80" zoomScaleNormal="80" workbookViewId="0">
      <selection activeCell="K54" sqref="K54"/>
    </sheetView>
  </sheetViews>
  <sheetFormatPr baseColWidth="10" defaultRowHeight="12.75" x14ac:dyDescent="0.2"/>
  <cols>
    <col min="1" max="1" width="11.42578125" hidden="1" customWidth="1"/>
    <col min="2" max="2" width="12.5703125" bestFit="1" customWidth="1"/>
  </cols>
  <sheetData>
    <row r="2" spans="1:3" x14ac:dyDescent="0.2">
      <c r="A2" s="72" t="e">
        <f>SUM(#REF!)+((#REF!-SUM(#REF!))/(SUM(#REF!)-SUM(#REF!)))*#REF!</f>
        <v>#REF!</v>
      </c>
    </row>
    <row r="3" spans="1:3" x14ac:dyDescent="0.2">
      <c r="A3" s="72" t="e">
        <f>SUM(#REF!)+((#REF!-SUM(#REF!))/(SUM(#REF!)-SUM(#REF!)))*#REF!</f>
        <v>#REF!</v>
      </c>
    </row>
    <row r="4" spans="1:3" x14ac:dyDescent="0.2">
      <c r="A4" s="72" t="e">
        <f>SUM(#REF!)+((#REF!-SUM(#REF!))/(SUM(#REF!)-SUM(#REF!)))*#REF!</f>
        <v>#REF!</v>
      </c>
    </row>
    <row r="5" spans="1:3" x14ac:dyDescent="0.2">
      <c r="A5" s="72" t="e">
        <f>SUM(#REF!)+((#REF!-SUM(#REF!))/(SUM(#REF!)-SUM(#REF!)))*#REF!</f>
        <v>#REF!</v>
      </c>
    </row>
    <row r="6" spans="1:3" x14ac:dyDescent="0.2">
      <c r="A6" s="72" t="e">
        <f>SUM(#REF!)+((#REF!-SUM(#REF!))/(SUM(#REF!)-SUM(#REF!)))*#REF!</f>
        <v>#REF!</v>
      </c>
    </row>
    <row r="7" spans="1:3" x14ac:dyDescent="0.2">
      <c r="A7" s="72" t="e">
        <f>SUM(#REF!)+((#REF!-SUM(#REF!))/(SUM(#REF!)-SUM(#REF!)))*#REF!</f>
        <v>#REF!</v>
      </c>
      <c r="B7" s="76"/>
    </row>
    <row r="8" spans="1:3" x14ac:dyDescent="0.2">
      <c r="A8" s="72" t="e">
        <f>SUM(#REF!)+((#REF!-SUM(#REF!))/(SUM(#REF!)-SUM(#REF!)))*#REF!</f>
        <v>#REF!</v>
      </c>
      <c r="B8" s="76"/>
      <c r="C8" s="77"/>
    </row>
    <row r="9" spans="1:3" x14ac:dyDescent="0.2">
      <c r="A9" s="72" t="e">
        <f>SUM(#REF!)+((#REF!-SUM(#REF!))/(SUM(#REF!)-SUM(#REF!)))*#REF!</f>
        <v>#REF!</v>
      </c>
    </row>
    <row r="10" spans="1:3" x14ac:dyDescent="0.2">
      <c r="A10" s="72" t="e">
        <f>SUM(#REF!)+((#REF!-SUM(#REF!))/(SUM(#REF!)-SUM(#REF!)))*#REF!</f>
        <v>#REF!</v>
      </c>
    </row>
    <row r="11" spans="1:3" x14ac:dyDescent="0.2">
      <c r="A11" s="72" t="e">
        <f>SUM(#REF!)+((#REF!-SUM(#REF!))/(SUM(#REF!)-SUM(#REF!)))*#REF!</f>
        <v>#REF!</v>
      </c>
    </row>
    <row r="12" spans="1:3" x14ac:dyDescent="0.2">
      <c r="A12" s="72" t="e">
        <f>SUM(#REF!)+((#REF!-SUM(#REF!))/(SUM(#REF!)-SUM(#REF!)))*#REF!</f>
        <v>#REF!</v>
      </c>
    </row>
    <row r="13" spans="1:3" x14ac:dyDescent="0.2">
      <c r="A13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zoomScale="80" zoomScaleNormal="80" workbookViewId="0">
      <selection sqref="A1:J1048576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9" tint="-0.249977111117893"/>
  </sheetPr>
  <dimension ref="A1"/>
  <sheetViews>
    <sheetView zoomScale="90" zoomScaleNormal="90" workbookViewId="0">
      <selection activeCell="M27" sqref="M27"/>
    </sheetView>
  </sheetViews>
  <sheetFormatPr baseColWidth="10" defaultRowHeight="15" x14ac:dyDescent="0.25"/>
  <cols>
    <col min="1" max="16384" width="11.42578125" style="74"/>
  </cols>
  <sheetData>
    <row r="1" ht="37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19</vt:i4>
      </vt:variant>
    </vt:vector>
  </HeadingPairs>
  <TitlesOfParts>
    <vt:vector size="26" baseType="lpstr">
      <vt:lpstr>H1(Synthèse de scénarios)</vt:lpstr>
      <vt:lpstr>SEUIL RENTABILITE</vt:lpstr>
      <vt:lpstr>H1(POINT MORT)</vt:lpstr>
      <vt:lpstr>H2(SAISONNALITE)</vt:lpstr>
      <vt:lpstr>H2(POINT MORT)</vt:lpstr>
      <vt:lpstr>Evolution CA</vt:lpstr>
      <vt:lpstr>AdressesActionnaires</vt:lpstr>
      <vt:lpstr>CA</vt:lpstr>
      <vt:lpstr>CF</vt:lpstr>
      <vt:lpstr>CV</vt:lpstr>
      <vt:lpstr>date</vt:lpstr>
      <vt:lpstr>DateSeuilRentabilité</vt:lpstr>
      <vt:lpstr>ExEnCours</vt:lpstr>
      <vt:lpstr>ExSuivant</vt:lpstr>
      <vt:lpstr>MCV</vt:lpstr>
      <vt:lpstr>MS</vt:lpstr>
      <vt:lpstr>NBchambres</vt:lpstr>
      <vt:lpstr>NbrJoursOuvrables</vt:lpstr>
      <vt:lpstr>PxMoyenChambre</vt:lpstr>
      <vt:lpstr>RtExpl</vt:lpstr>
      <vt:lpstr>Salaires</vt:lpstr>
      <vt:lpstr>SR€</vt:lpstr>
      <vt:lpstr>TauxCV</vt:lpstr>
      <vt:lpstr>TxMCV</vt:lpstr>
      <vt:lpstr>TxMoyenOccup</vt:lpstr>
      <vt:lpstr>'SEUIL RENTABILITE'!Zone_d_impression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.Jean-Jacques BENAIEM</dc:creator>
  <cp:lastModifiedBy>Jacques robin</cp:lastModifiedBy>
  <cp:lastPrinted>2001-04-18T15:10:23Z</cp:lastPrinted>
  <dcterms:created xsi:type="dcterms:W3CDTF">2001-04-14T15:52:23Z</dcterms:created>
  <dcterms:modified xsi:type="dcterms:W3CDTF">2017-04-04T16:45:20Z</dcterms:modified>
</cp:coreProperties>
</file>